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'IS-中'!$E$41</definedName>
    <definedName name="Col02_P2" localSheetId="0">'BS-中'!#REF!</definedName>
    <definedName name="Col03_1" localSheetId="1">'IS-中'!$G$41</definedName>
    <definedName name="Col03_P2" localSheetId="0">'BS-中'!#REF!</definedName>
    <definedName name="Col04_1" localSheetId="1">'IS-中'!$I$41</definedName>
    <definedName name="Col04_P2" localSheetId="0">'BS-中'!$A$9</definedName>
    <definedName name="DataEnd" localSheetId="0">'BS-中'!#REF!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'IS-中'!$A$1:$I$50</definedName>
  </definedNames>
  <calcPr fullCalcOnLoad="1"/>
</workbook>
</file>

<file path=xl/sharedStrings.xml><?xml version="1.0" encoding="utf-8"?>
<sst xmlns="http://schemas.openxmlformats.org/spreadsheetml/2006/main" count="112" uniqueCount="76">
  <si>
    <t>新光金保險代理人股份有限公司</t>
  </si>
  <si>
    <r>
      <t>資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產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負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債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</rPr>
      <t>表</t>
    </r>
  </si>
  <si>
    <t>民國一○五年及一○四年六月三十日</t>
  </si>
  <si>
    <t>單位：新台幣元</t>
  </si>
  <si>
    <t>一○五年六月三十日</t>
  </si>
  <si>
    <t>一○四年六月三十日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</si>
  <si>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</si>
  <si>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</si>
  <si>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</si>
  <si>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</si>
  <si>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</si>
  <si>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</si>
  <si>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</si>
  <si>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</si>
  <si>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-</t>
  </si>
  <si>
    <t>-</t>
  </si>
  <si>
    <t>應收帳款</t>
  </si>
  <si>
    <t>應付所得稅</t>
  </si>
  <si>
    <t>持有至到期日金融資產</t>
  </si>
  <si>
    <t>應付費用</t>
  </si>
  <si>
    <t>其他應收款</t>
  </si>
  <si>
    <t>其他應付款</t>
  </si>
  <si>
    <t>預付費用</t>
  </si>
  <si>
    <t>其他流動負債</t>
  </si>
  <si>
    <t>其他流動資產</t>
  </si>
  <si>
    <t>流動負債合計</t>
  </si>
  <si>
    <t>流動資產合計</t>
  </si>
  <si>
    <t>負債總計</t>
  </si>
  <si>
    <t>非流動資產</t>
  </si>
  <si>
    <t xml:space="preserve">    不動產及設備</t>
  </si>
  <si>
    <t>權益</t>
  </si>
  <si>
    <t xml:space="preserve">    無形資產</t>
  </si>
  <si>
    <t>股　　本</t>
  </si>
  <si>
    <t xml:space="preserve">    存出保證金</t>
  </si>
  <si>
    <t>保留盈餘</t>
  </si>
  <si>
    <t>非流動資產合計</t>
  </si>
  <si>
    <t>法定盈餘公積</t>
  </si>
  <si>
    <t>未分配盈餘</t>
  </si>
  <si>
    <t>權益總計</t>
  </si>
  <si>
    <t>資　　產　　總　　計</t>
  </si>
  <si>
    <t>負債及權益總計</t>
  </si>
  <si>
    <t>董事長：</t>
  </si>
  <si>
    <t>經理人：</t>
  </si>
  <si>
    <t>會計主管：</t>
  </si>
  <si>
    <t>負責人：陳忠誼</t>
  </si>
  <si>
    <t>經理人：簡義仁</t>
  </si>
  <si>
    <t>主辦會計：蔡文英</t>
  </si>
  <si>
    <r>
      <t>綜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合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益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表</t>
    </r>
  </si>
  <si>
    <t>民國一○五年及一○四年一月一日至六月三十日</t>
  </si>
  <si>
    <t>一○五年前二季</t>
  </si>
  <si>
    <t>一○四年前二季</t>
  </si>
  <si>
    <t>營業收入</t>
  </si>
  <si>
    <t>營業成本</t>
  </si>
  <si>
    <t>營業毛利</t>
  </si>
  <si>
    <t>營業費用</t>
  </si>
  <si>
    <t>營業利益</t>
  </si>
  <si>
    <t>營業外收入及支出</t>
  </si>
  <si>
    <t>利息收入</t>
  </si>
  <si>
    <t>-</t>
  </si>
  <si>
    <t xml:space="preserve">營業外收入及支出合計 </t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</si>
  <si>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</si>
  <si>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</si>
  <si>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</si>
  <si>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</si>
  <si>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</si>
  <si>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</si>
  <si>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本年度淨利</t>
  </si>
  <si>
    <t>本年度其他綜合損益</t>
  </si>
  <si>
    <t>本年度綜合損益總額</t>
  </si>
  <si>
    <t>稅前</t>
  </si>
  <si>
    <t>稅後</t>
  </si>
  <si>
    <t>每股盈餘</t>
  </si>
  <si>
    <t xml:space="preserve">    基本每股盈餘</t>
  </si>
  <si>
    <t>董事長：</t>
  </si>
  <si>
    <t>經理人：</t>
  </si>
  <si>
    <t>會計主管：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</si>
</sst>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#,##0_);[Red]\(#,##0\)"/>
    <numFmt numFmtId="184" formatCode="&quot;$&quot;#,##0.00_);\(&quot;$&quot;#,##0.00\)"/>
    <numFmt numFmtId="185" formatCode="0%_);\(0%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13"/>
      <name val="Book Antiqua"/>
      <family val="1"/>
    </font>
    <font>
      <sz val="12"/>
      <name val="標楷體"/>
      <family val="4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4" fontId="12" fillId="20" borderId="1">
      <alignment horizontal="center" vertical="center" wrapText="1"/>
      <protection/>
    </xf>
    <xf numFmtId="0" fontId="13" fillId="0" borderId="0">
      <alignment/>
      <protection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horizontal="left" vertical="top"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3" applyNumberFormat="0" applyAlignment="0" applyProtection="0"/>
    <xf numFmtId="0" fontId="44" fillId="23" borderId="9" applyNumberFormat="0" applyAlignment="0" applyProtection="0"/>
    <xf numFmtId="0" fontId="45" fillId="32" borderId="10" applyNumberFormat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 indent="3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177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7" fillId="0" borderId="0" xfId="0" applyNumberFormat="1" applyFont="1" applyAlignment="1">
      <alignment horizontal="right" wrapText="1"/>
    </xf>
    <xf numFmtId="178" fontId="0" fillId="0" borderId="0" xfId="0" applyNumberFormat="1" applyFont="1" applyAlignment="1">
      <alignment/>
    </xf>
    <xf numFmtId="179" fontId="7" fillId="0" borderId="0" xfId="38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9" fontId="7" fillId="0" borderId="0" xfId="0" applyNumberFormat="1" applyFont="1" applyBorder="1" applyAlignment="1">
      <alignment horizontal="right" wrapText="1"/>
    </xf>
    <xf numFmtId="179" fontId="7" fillId="0" borderId="0" xfId="38" applyNumberFormat="1" applyFont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5"/>
    </xf>
    <xf numFmtId="3" fontId="7" fillId="0" borderId="12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43" fontId="7" fillId="0" borderId="0" xfId="38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77" fontId="7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7" fillId="0" borderId="0" xfId="37" applyFont="1">
      <alignment/>
      <protection/>
    </xf>
    <xf numFmtId="0" fontId="7" fillId="0" borderId="0" xfId="37" applyFont="1" applyAlignment="1">
      <alignment horizontal="distributed" vertical="center"/>
      <protection/>
    </xf>
    <xf numFmtId="0" fontId="7" fillId="0" borderId="0" xfId="37" applyFont="1" applyAlignment="1">
      <alignment horizontal="center" vertical="center"/>
      <protection/>
    </xf>
    <xf numFmtId="0" fontId="5" fillId="0" borderId="0" xfId="37" applyFont="1">
      <alignment/>
      <protection/>
    </xf>
    <xf numFmtId="42" fontId="7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9" fontId="7" fillId="0" borderId="0" xfId="37" applyNumberFormat="1" applyFont="1">
      <alignment/>
      <protection/>
    </xf>
    <xf numFmtId="180" fontId="6" fillId="0" borderId="0" xfId="0" applyNumberFormat="1" applyFont="1" applyAlignment="1">
      <alignment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181" fontId="6" fillId="0" borderId="0" xfId="0" applyNumberFormat="1" applyFont="1" applyAlignment="1">
      <alignment wrapText="1"/>
    </xf>
    <xf numFmtId="180" fontId="6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37" applyFont="1" applyAlignment="1">
      <alignment horizontal="right"/>
      <protection/>
    </xf>
    <xf numFmtId="180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 horizontal="right" wrapText="1"/>
    </xf>
    <xf numFmtId="179" fontId="6" fillId="0" borderId="11" xfId="38" applyNumberFormat="1" applyFont="1" applyBorder="1" applyAlignment="1">
      <alignment horizontal="right" wrapText="1"/>
    </xf>
    <xf numFmtId="0" fontId="5" fillId="0" borderId="0" xfId="37" applyFont="1" applyAlignment="1">
      <alignment horizontal="left" indent="2"/>
      <protection/>
    </xf>
    <xf numFmtId="179" fontId="6" fillId="0" borderId="0" xfId="38" applyNumberFormat="1" applyFont="1" applyBorder="1" applyAlignment="1">
      <alignment horizontal="right" wrapText="1"/>
    </xf>
    <xf numFmtId="179" fontId="6" fillId="0" borderId="0" xfId="38" applyNumberFormat="1" applyFont="1" applyAlignment="1">
      <alignment horizontal="right" wrapText="1"/>
    </xf>
    <xf numFmtId="0" fontId="5" fillId="0" borderId="0" xfId="37" applyFont="1" applyAlignment="1">
      <alignment horizontal="left" indent="4"/>
      <protection/>
    </xf>
    <xf numFmtId="3" fontId="6" fillId="0" borderId="12" xfId="0" applyNumberFormat="1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right" wrapText="1"/>
    </xf>
    <xf numFmtId="179" fontId="6" fillId="0" borderId="12" xfId="38" applyNumberFormat="1" applyFont="1" applyBorder="1" applyAlignment="1">
      <alignment horizontal="right" wrapText="1"/>
    </xf>
    <xf numFmtId="180" fontId="7" fillId="0" borderId="0" xfId="37" applyNumberFormat="1" applyFont="1" applyAlignment="1">
      <alignment horizontal="right"/>
      <protection/>
    </xf>
    <xf numFmtId="182" fontId="7" fillId="0" borderId="0" xfId="38" applyNumberFormat="1" applyFont="1" applyFill="1" applyAlignment="1">
      <alignment horizontal="right"/>
    </xf>
    <xf numFmtId="180" fontId="7" fillId="0" borderId="0" xfId="37" applyNumberFormat="1" applyFont="1" applyFill="1" applyAlignment="1">
      <alignment horizontal="right"/>
      <protection/>
    </xf>
    <xf numFmtId="0" fontId="7" fillId="0" borderId="0" xfId="37" applyFont="1" applyFill="1" applyAlignment="1">
      <alignment horizontal="right"/>
      <protection/>
    </xf>
    <xf numFmtId="43" fontId="7" fillId="0" borderId="0" xfId="38" applyFont="1" applyFill="1" applyAlignment="1">
      <alignment horizontal="right"/>
    </xf>
    <xf numFmtId="180" fontId="7" fillId="0" borderId="0" xfId="37" applyNumberFormat="1" applyFont="1" applyBorder="1" applyAlignment="1">
      <alignment horizontal="right"/>
      <protection/>
    </xf>
    <xf numFmtId="180" fontId="7" fillId="0" borderId="12" xfId="37" applyNumberFormat="1" applyFont="1" applyFill="1" applyBorder="1" applyAlignment="1">
      <alignment horizontal="right"/>
      <protection/>
    </xf>
    <xf numFmtId="180" fontId="7" fillId="0" borderId="12" xfId="37" applyNumberFormat="1" applyFont="1" applyBorder="1" applyAlignment="1">
      <alignment horizontal="right"/>
      <protection/>
    </xf>
    <xf numFmtId="43" fontId="7" fillId="0" borderId="12" xfId="38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0" fontId="7" fillId="0" borderId="0" xfId="37" applyFont="1" applyBorder="1" applyAlignment="1">
      <alignment horizontal="right"/>
      <protection/>
    </xf>
    <xf numFmtId="9" fontId="7" fillId="0" borderId="0" xfId="37" applyNumberFormat="1" applyFont="1" applyBorder="1">
      <alignment/>
      <protection/>
    </xf>
    <xf numFmtId="183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wrapText="1"/>
    </xf>
    <xf numFmtId="180" fontId="7" fillId="0" borderId="11" xfId="37" applyNumberFormat="1" applyFont="1" applyFill="1" applyBorder="1" applyAlignment="1">
      <alignment horizontal="right"/>
      <protection/>
    </xf>
    <xf numFmtId="180" fontId="7" fillId="0" borderId="11" xfId="37" applyNumberFormat="1" applyFont="1" applyBorder="1" applyAlignment="1">
      <alignment horizontal="right"/>
      <protection/>
    </xf>
    <xf numFmtId="3" fontId="7" fillId="0" borderId="13" xfId="37" applyNumberFormat="1" applyFont="1" applyBorder="1">
      <alignment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37" applyFont="1" applyAlignment="1">
      <alignment/>
      <protection/>
    </xf>
    <xf numFmtId="8" fontId="11" fillId="0" borderId="0" xfId="0" applyNumberFormat="1" applyFont="1" applyAlignment="1">
      <alignment horizontal="center" wrapText="1"/>
    </xf>
    <xf numFmtId="184" fontId="7" fillId="0" borderId="13" xfId="0" applyNumberFormat="1" applyFont="1" applyBorder="1" applyAlignment="1">
      <alignment/>
    </xf>
    <xf numFmtId="0" fontId="8" fillId="0" borderId="0" xfId="37" applyFont="1">
      <alignment/>
      <protection/>
    </xf>
    <xf numFmtId="6" fontId="7" fillId="0" borderId="0" xfId="37" applyNumberFormat="1" applyFont="1">
      <alignment/>
      <protection/>
    </xf>
    <xf numFmtId="3" fontId="7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5" fillId="0" borderId="0" xfId="37" applyFont="1" applyAlignment="1">
      <alignment horizontal="right"/>
      <protection/>
    </xf>
    <xf numFmtId="0" fontId="5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5" zoomScaleNormal="75" zoomScalePageLayoutView="0" workbookViewId="0" topLeftCell="A1">
      <selection activeCell="G31" sqref="G31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7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8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7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6.5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ht="16.5">
      <c r="A5" s="1"/>
    </row>
    <row r="6" spans="1:19" ht="16.5" customHeight="1">
      <c r="A6" s="2"/>
      <c r="B6" s="2"/>
      <c r="C6" s="110" t="s">
        <v>4</v>
      </c>
      <c r="D6" s="110"/>
      <c r="E6" s="110"/>
      <c r="F6" s="2"/>
      <c r="G6" s="111" t="s">
        <v>5</v>
      </c>
      <c r="H6" s="111"/>
      <c r="I6" s="111"/>
      <c r="J6" s="3"/>
      <c r="K6" s="3"/>
      <c r="L6" s="3"/>
      <c r="M6" s="111" t="str">
        <f>EndDateC</f>
        <v>一○五年六月三十日</v>
      </c>
      <c r="N6" s="111"/>
      <c r="O6" s="111"/>
      <c r="P6" s="4"/>
      <c r="Q6" s="111" t="str">
        <f>EndDate1C</f>
        <v>一○四年六月三十日</v>
      </c>
      <c r="R6" s="111"/>
      <c r="S6" s="111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58667719</v>
      </c>
      <c r="D9" s="17"/>
      <c r="E9" s="18">
        <f>C9/$C$26*100</f>
        <v>63.77912544276278</v>
      </c>
      <c r="F9" s="17"/>
      <c r="G9" s="16">
        <v>37558027</v>
      </c>
      <c r="H9" s="17"/>
      <c r="I9" s="18">
        <v>53.71015599286887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15</v>
      </c>
      <c r="T9" s="23"/>
    </row>
    <row r="10" spans="1:20" ht="16.5">
      <c r="A10" s="15" t="s">
        <v>16</v>
      </c>
      <c r="C10" s="24">
        <v>30093281</v>
      </c>
      <c r="E10" s="18">
        <f>C10/$C$26*100</f>
        <v>32.71514857912423</v>
      </c>
      <c r="G10" s="24">
        <v>27682107</v>
      </c>
      <c r="I10" s="18">
        <v>39.58701784791005</v>
      </c>
      <c r="J10" s="19"/>
      <c r="K10" s="15" t="s">
        <v>17</v>
      </c>
      <c r="M10" s="24">
        <v>23067936</v>
      </c>
      <c r="N10" s="20"/>
      <c r="O10" s="21">
        <f>M10/$C$26*100</f>
        <v>25.077722620332715</v>
      </c>
      <c r="P10" s="20"/>
      <c r="Q10" s="24">
        <v>12864955</v>
      </c>
      <c r="R10" s="20"/>
      <c r="S10" s="22">
        <v>18.397631480781413</v>
      </c>
      <c r="T10" s="25"/>
    </row>
    <row r="11" spans="1:20" ht="16.5">
      <c r="A11" s="15" t="s">
        <v>18</v>
      </c>
      <c r="B11" s="13"/>
      <c r="C11" s="26">
        <v>14666</v>
      </c>
      <c r="D11" s="27"/>
      <c r="E11" s="22" t="s">
        <v>14</v>
      </c>
      <c r="F11" s="27"/>
      <c r="G11" s="28">
        <v>2016248</v>
      </c>
      <c r="H11" s="27"/>
      <c r="I11" s="22">
        <v>2.8833515296293353</v>
      </c>
      <c r="J11" s="19"/>
      <c r="K11" s="15" t="s">
        <v>19</v>
      </c>
      <c r="L11" s="29"/>
      <c r="M11" s="24">
        <v>21167642</v>
      </c>
      <c r="N11" s="27"/>
      <c r="O11" s="21">
        <f>M11/$C$26*100</f>
        <v>23.01186610724535</v>
      </c>
      <c r="P11" s="30"/>
      <c r="Q11" s="24">
        <v>18881530</v>
      </c>
      <c r="R11" s="27"/>
      <c r="S11" s="22">
        <v>27.001682534709115</v>
      </c>
      <c r="T11" s="25"/>
    </row>
    <row r="12" spans="1:20" ht="16.5">
      <c r="A12" s="15" t="s">
        <v>20</v>
      </c>
      <c r="B12" s="13"/>
      <c r="C12" s="24">
        <v>12444</v>
      </c>
      <c r="D12" s="17"/>
      <c r="E12" s="18" t="s">
        <v>14</v>
      </c>
      <c r="F12" s="17"/>
      <c r="G12" s="24">
        <v>18387</v>
      </c>
      <c r="H12" s="17"/>
      <c r="I12" s="31" t="s">
        <v>15</v>
      </c>
      <c r="J12" s="19"/>
      <c r="K12" s="15" t="s">
        <v>21</v>
      </c>
      <c r="M12" s="24">
        <v>1126209</v>
      </c>
      <c r="N12" s="20"/>
      <c r="O12" s="21">
        <f>M12/$C$26*100</f>
        <v>1.2243296025497161</v>
      </c>
      <c r="P12" s="20"/>
      <c r="Q12" s="24">
        <v>1071992</v>
      </c>
      <c r="R12" s="20"/>
      <c r="S12" s="22">
        <v>1.5330107074875763</v>
      </c>
      <c r="T12" s="25"/>
    </row>
    <row r="13" spans="1:20" ht="16.5">
      <c r="A13" s="15" t="s">
        <v>22</v>
      </c>
      <c r="C13" s="24">
        <v>71969</v>
      </c>
      <c r="D13" s="20"/>
      <c r="E13" s="18" t="s">
        <v>14</v>
      </c>
      <c r="F13" s="20"/>
      <c r="G13" s="24">
        <v>81133</v>
      </c>
      <c r="H13" s="20"/>
      <c r="I13" s="31" t="s">
        <v>15</v>
      </c>
      <c r="J13" s="19"/>
      <c r="K13" s="15" t="s">
        <v>23</v>
      </c>
      <c r="L13" s="29"/>
      <c r="M13" s="32">
        <v>74357</v>
      </c>
      <c r="N13" s="17"/>
      <c r="O13" s="21" t="s">
        <v>14</v>
      </c>
      <c r="P13" s="30"/>
      <c r="Q13" s="32">
        <v>733615</v>
      </c>
      <c r="R13" s="17"/>
      <c r="S13" s="22" t="s">
        <v>15</v>
      </c>
      <c r="T13" s="25"/>
    </row>
    <row r="14" spans="1:20" ht="17.25" customHeight="1">
      <c r="A14" s="15" t="s">
        <v>24</v>
      </c>
      <c r="C14" s="24">
        <v>20685</v>
      </c>
      <c r="E14" s="18" t="s">
        <v>14</v>
      </c>
      <c r="G14" s="31">
        <v>881279</v>
      </c>
      <c r="I14" s="31">
        <v>1.2602800611235379</v>
      </c>
      <c r="J14" s="19"/>
      <c r="K14" s="33" t="s">
        <v>25</v>
      </c>
      <c r="L14" s="29"/>
      <c r="M14" s="34">
        <f>SUM(M9:M13)</f>
        <v>45436144</v>
      </c>
      <c r="N14" s="17"/>
      <c r="O14" s="35">
        <f>M14/$C$26*100</f>
        <v>49.3947536602102</v>
      </c>
      <c r="P14" s="30"/>
      <c r="Q14" s="34">
        <v>33552092</v>
      </c>
      <c r="R14" s="17"/>
      <c r="S14" s="35">
        <v>46.98143670345324</v>
      </c>
      <c r="T14" s="25"/>
    </row>
    <row r="15" spans="1:20" ht="17.25" customHeight="1">
      <c r="A15" s="33" t="s">
        <v>26</v>
      </c>
      <c r="B15" s="13"/>
      <c r="C15" s="34">
        <f>SUM(C9:C14)</f>
        <v>88880764</v>
      </c>
      <c r="D15" s="17"/>
      <c r="E15" s="35">
        <f>C15/$C$26*100</f>
        <v>96.62447242246786</v>
      </c>
      <c r="F15" s="17"/>
      <c r="G15" s="34">
        <f>SUM(G9:G14)</f>
        <v>68237181</v>
      </c>
      <c r="H15" s="17"/>
      <c r="I15" s="34">
        <f>SUM(I9:I14)+1</f>
        <v>98.4408054315318</v>
      </c>
      <c r="J15" s="19"/>
      <c r="M15" s="20"/>
      <c r="N15" s="20"/>
      <c r="O15" s="20"/>
      <c r="P15" s="20"/>
      <c r="Q15" s="20"/>
      <c r="R15" s="20"/>
      <c r="S15" s="20"/>
      <c r="T15" s="25"/>
    </row>
    <row r="16" spans="1:20" ht="16.5">
      <c r="A16" s="12"/>
      <c r="K16" s="33" t="s">
        <v>27</v>
      </c>
      <c r="L16" s="29"/>
      <c r="M16" s="34">
        <f>M14</f>
        <v>45436144</v>
      </c>
      <c r="N16" s="17"/>
      <c r="O16" s="34">
        <f>O14</f>
        <v>49.3947536602102</v>
      </c>
      <c r="P16" s="30"/>
      <c r="Q16" s="34">
        <f>Q14</f>
        <v>33552092</v>
      </c>
      <c r="R16" s="17"/>
      <c r="S16" s="34">
        <f>S14</f>
        <v>46.98143670345324</v>
      </c>
      <c r="T16" s="25"/>
    </row>
    <row r="17" spans="1:20" ht="16.5">
      <c r="A17" s="12" t="s">
        <v>28</v>
      </c>
      <c r="T17" s="25"/>
    </row>
    <row r="18" spans="1:20" ht="16.5">
      <c r="A18" s="12" t="s">
        <v>29</v>
      </c>
      <c r="C18" s="28">
        <v>425644</v>
      </c>
      <c r="D18" s="27"/>
      <c r="E18" s="22" t="s">
        <v>14</v>
      </c>
      <c r="F18" s="27"/>
      <c r="G18" s="26">
        <f>566816+44382</f>
        <v>611198</v>
      </c>
      <c r="H18" s="27"/>
      <c r="I18" s="22">
        <v>0.81057974049739</v>
      </c>
      <c r="K18" s="12" t="s">
        <v>30</v>
      </c>
      <c r="L18" s="29"/>
      <c r="M18" s="17"/>
      <c r="N18" s="17"/>
      <c r="O18" s="17"/>
      <c r="P18" s="36"/>
      <c r="Q18" s="17"/>
      <c r="R18" s="17"/>
      <c r="S18" s="18"/>
      <c r="T18" s="25"/>
    </row>
    <row r="19" spans="1:20" ht="16.5">
      <c r="A19" s="12" t="s">
        <v>31</v>
      </c>
      <c r="B19" s="13"/>
      <c r="C19" s="28">
        <v>453111</v>
      </c>
      <c r="D19" s="27"/>
      <c r="E19" s="22">
        <f>C19/$C$26*100+1</f>
        <v>1.4925881524130107</v>
      </c>
      <c r="F19" s="27"/>
      <c r="G19" s="26">
        <v>661056</v>
      </c>
      <c r="H19" s="37"/>
      <c r="I19" s="22">
        <v>0.945348403951622</v>
      </c>
      <c r="J19" s="19"/>
      <c r="K19" s="15" t="s">
        <v>32</v>
      </c>
      <c r="L19" s="29"/>
      <c r="M19" s="24">
        <v>6000000</v>
      </c>
      <c r="N19" s="17"/>
      <c r="O19" s="31">
        <f>M19/$C$26*100</f>
        <v>6.52274810030669</v>
      </c>
      <c r="P19" s="36"/>
      <c r="Q19" s="24">
        <v>6000000</v>
      </c>
      <c r="R19" s="17"/>
      <c r="S19" s="22">
        <v>8.580347843011381</v>
      </c>
      <c r="T19" s="25"/>
    </row>
    <row r="20" spans="1:20" ht="16.5">
      <c r="A20" s="12" t="s">
        <v>33</v>
      </c>
      <c r="B20" s="13"/>
      <c r="C20" s="28">
        <v>2226250</v>
      </c>
      <c r="D20" s="27"/>
      <c r="E20" s="22">
        <f>C20/$C$26*100</f>
        <v>2.420211326384628</v>
      </c>
      <c r="F20" s="38"/>
      <c r="G20" s="28">
        <v>417800</v>
      </c>
      <c r="H20" s="27"/>
      <c r="I20" s="22" t="s">
        <v>15</v>
      </c>
      <c r="J20" s="19"/>
      <c r="K20" s="15" t="s">
        <v>34</v>
      </c>
      <c r="L20" s="29"/>
      <c r="M20" s="17"/>
      <c r="N20" s="17"/>
      <c r="O20" s="17"/>
      <c r="P20" s="36"/>
      <c r="Q20" s="17"/>
      <c r="R20" s="17"/>
      <c r="S20" s="18"/>
      <c r="T20" s="25"/>
    </row>
    <row r="21" spans="1:20" ht="16.5">
      <c r="A21" s="33" t="s">
        <v>35</v>
      </c>
      <c r="C21" s="39">
        <f>SUM(C18:C20)</f>
        <v>3105005</v>
      </c>
      <c r="D21" s="20"/>
      <c r="E21" s="35">
        <f>C21/$C$26*100</f>
        <v>3.3755275775321287</v>
      </c>
      <c r="F21" s="20"/>
      <c r="G21" s="39">
        <f>SUM(G18:G20)</f>
        <v>1690054</v>
      </c>
      <c r="H21" s="20"/>
      <c r="I21" s="35">
        <f>G21/$G$26*100</f>
        <v>2.4168751989121264</v>
      </c>
      <c r="J21" s="19"/>
      <c r="K21" s="33" t="s">
        <v>36</v>
      </c>
      <c r="L21" s="29"/>
      <c r="M21" s="24">
        <v>6788631</v>
      </c>
      <c r="N21" s="17"/>
      <c r="O21" s="18">
        <f>M21/$C$26*100</f>
        <v>7.380088326488851</v>
      </c>
      <c r="P21" s="36"/>
      <c r="Q21" s="24">
        <v>6788631</v>
      </c>
      <c r="R21" s="17"/>
      <c r="S21" s="22">
        <v>9.708135892975033</v>
      </c>
      <c r="T21" s="25"/>
    </row>
    <row r="22" spans="10:20" ht="16.5">
      <c r="J22" s="19"/>
      <c r="K22" s="33" t="s">
        <v>37</v>
      </c>
      <c r="L22" s="29"/>
      <c r="M22" s="24">
        <v>33760994</v>
      </c>
      <c r="N22" s="17"/>
      <c r="O22" s="40">
        <f>M22/$C$26*100</f>
        <v>36.70240991299426</v>
      </c>
      <c r="P22" s="30"/>
      <c r="Q22" s="24">
        <v>23586512</v>
      </c>
      <c r="R22" s="17"/>
      <c r="S22" s="22">
        <v>33.73007956056034</v>
      </c>
      <c r="T22" s="25"/>
    </row>
    <row r="23" spans="10:20" ht="16.5">
      <c r="J23" s="19"/>
      <c r="K23" s="33" t="s">
        <v>38</v>
      </c>
      <c r="L23" s="29"/>
      <c r="M23" s="34">
        <f>SUM(M19:M22)</f>
        <v>46549625</v>
      </c>
      <c r="N23" s="17"/>
      <c r="O23" s="35">
        <f>M23/$C$26*100</f>
        <v>50.6052463397898</v>
      </c>
      <c r="P23" s="30"/>
      <c r="Q23" s="34">
        <v>36375143</v>
      </c>
      <c r="R23" s="17"/>
      <c r="S23" s="35">
        <v>53.01856329654676</v>
      </c>
      <c r="T23" s="25"/>
    </row>
    <row r="24" spans="10:20" ht="16.5">
      <c r="J24" s="41"/>
      <c r="M24" s="42"/>
      <c r="N24" s="42"/>
      <c r="O24" s="42"/>
      <c r="P24" s="42"/>
      <c r="Q24" s="42"/>
      <c r="R24" s="42"/>
      <c r="S24" s="42"/>
      <c r="T24" s="42"/>
    </row>
    <row r="25" ht="16.5">
      <c r="T25" s="42"/>
    </row>
    <row r="26" spans="1:19" ht="17.25" thickBot="1">
      <c r="A26" s="12" t="s">
        <v>39</v>
      </c>
      <c r="B26" s="43"/>
      <c r="C26" s="44">
        <f>C15+C21</f>
        <v>91985769</v>
      </c>
      <c r="D26" s="17"/>
      <c r="E26" s="45">
        <v>100</v>
      </c>
      <c r="F26" s="46"/>
      <c r="G26" s="44">
        <f>G15+G21</f>
        <v>69927235</v>
      </c>
      <c r="H26" s="17"/>
      <c r="I26" s="45">
        <v>100</v>
      </c>
      <c r="J26" s="41"/>
      <c r="K26" s="47" t="s">
        <v>40</v>
      </c>
      <c r="L26" s="20"/>
      <c r="M26" s="44">
        <f>M14+M23</f>
        <v>91985769</v>
      </c>
      <c r="N26" s="48"/>
      <c r="O26" s="49">
        <v>100</v>
      </c>
      <c r="P26" s="20"/>
      <c r="Q26" s="44">
        <v>69927235</v>
      </c>
      <c r="R26" s="48"/>
      <c r="S26" s="49">
        <v>100</v>
      </c>
    </row>
    <row r="27" ht="17.25" thickTop="1">
      <c r="A27" s="47"/>
    </row>
    <row r="28" spans="11:17" ht="21">
      <c r="K28" s="50"/>
      <c r="L28" s="50"/>
      <c r="M28" s="50"/>
      <c r="N28" s="50"/>
      <c r="P28" s="50"/>
      <c r="Q28" s="50"/>
    </row>
    <row r="29" spans="11:17" ht="21">
      <c r="K29" s="50"/>
      <c r="L29" s="50"/>
      <c r="M29" s="50"/>
      <c r="N29" s="50"/>
      <c r="P29" s="50"/>
      <c r="Q29" s="50"/>
    </row>
    <row r="30" ht="16.5">
      <c r="A30" s="51"/>
    </row>
    <row r="31" ht="21">
      <c r="J31" s="50"/>
    </row>
    <row r="32" spans="1:15" ht="21">
      <c r="A32" s="52" t="s">
        <v>41</v>
      </c>
      <c r="B32" s="50"/>
      <c r="C32" s="50"/>
      <c r="D32" s="50"/>
      <c r="E32" s="50"/>
      <c r="F32" s="50"/>
      <c r="G32" s="50"/>
      <c r="H32" s="50"/>
      <c r="I32" s="50" t="s">
        <v>42</v>
      </c>
      <c r="O32" s="50" t="s">
        <v>43</v>
      </c>
    </row>
    <row r="33" ht="16.5">
      <c r="A33" s="51"/>
    </row>
    <row r="34" ht="16.5">
      <c r="A34" s="51"/>
    </row>
    <row r="35" ht="16.5">
      <c r="A35" s="51"/>
    </row>
    <row r="36" ht="16.5">
      <c r="A36" s="51"/>
    </row>
    <row r="37" spans="1:15" ht="24.75" customHeight="1" hidden="1">
      <c r="A37" s="53" t="s">
        <v>44</v>
      </c>
      <c r="G37" s="54" t="s">
        <v>45</v>
      </c>
      <c r="H37" s="54"/>
      <c r="K37" s="55" t="s">
        <v>46</v>
      </c>
      <c r="N37" s="54"/>
      <c r="O37" s="54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9"/>
  <sheetViews>
    <sheetView view="pageBreakPreview" zoomScale="75" zoomScaleSheetLayoutView="75" zoomScalePageLayoutView="0" workbookViewId="0" topLeftCell="A1">
      <selection activeCell="G31" sqref="G31"/>
    </sheetView>
  </sheetViews>
  <sheetFormatPr defaultColWidth="9.00390625" defaultRowHeight="16.5"/>
  <cols>
    <col min="1" max="1" width="32.125" style="56" bestFit="1" customWidth="1"/>
    <col min="2" max="2" width="1.625" style="56" customWidth="1"/>
    <col min="3" max="3" width="16.125" style="56" customWidth="1"/>
    <col min="4" max="4" width="1.875" style="56" customWidth="1"/>
    <col min="5" max="5" width="7.875" style="56" customWidth="1"/>
    <col min="6" max="6" width="3.25390625" style="56" customWidth="1"/>
    <col min="7" max="7" width="16.125" style="56" customWidth="1"/>
    <col min="8" max="8" width="1.875" style="56" customWidth="1"/>
    <col min="9" max="9" width="7.875" style="56" customWidth="1"/>
    <col min="10" max="16384" width="9.00390625" style="56" customWidth="1"/>
  </cols>
  <sheetData>
    <row r="1" spans="1:9" ht="21.75" customHeight="1">
      <c r="A1" s="113" t="str">
        <f>'BS-中'!A1:S1</f>
        <v>新光金保險代理人股份有限公司</v>
      </c>
      <c r="B1" s="114"/>
      <c r="C1" s="114"/>
      <c r="D1" s="114"/>
      <c r="E1" s="114"/>
      <c r="F1" s="114"/>
      <c r="G1" s="114"/>
      <c r="H1" s="114"/>
      <c r="I1" s="114"/>
    </row>
    <row r="2" spans="1:9" ht="21.75" customHeight="1">
      <c r="A2" s="113" t="s">
        <v>47</v>
      </c>
      <c r="B2" s="114"/>
      <c r="C2" s="114"/>
      <c r="D2" s="114"/>
      <c r="E2" s="114"/>
      <c r="F2" s="114"/>
      <c r="G2" s="114"/>
      <c r="H2" s="114"/>
      <c r="I2" s="114"/>
    </row>
    <row r="3" spans="1:9" ht="21.75" customHeight="1">
      <c r="A3" s="113" t="s">
        <v>48</v>
      </c>
      <c r="B3" s="114"/>
      <c r="C3" s="114"/>
      <c r="D3" s="114"/>
      <c r="E3" s="114"/>
      <c r="F3" s="114"/>
      <c r="G3" s="114"/>
      <c r="H3" s="114"/>
      <c r="I3" s="114"/>
    </row>
    <row r="4" spans="1:9" ht="20.2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</row>
    <row r="6" spans="3:9" ht="16.5" customHeight="1">
      <c r="C6" s="112" t="s">
        <v>49</v>
      </c>
      <c r="D6" s="112"/>
      <c r="E6" s="112"/>
      <c r="F6" s="57"/>
      <c r="G6" s="116" t="s">
        <v>50</v>
      </c>
      <c r="H6" s="116"/>
      <c r="I6" s="116"/>
    </row>
    <row r="7" spans="3:9" ht="16.5">
      <c r="C7" s="7" t="s">
        <v>7</v>
      </c>
      <c r="D7" s="8"/>
      <c r="E7" s="7" t="s">
        <v>8</v>
      </c>
      <c r="F7" s="58"/>
      <c r="G7" s="7" t="s">
        <v>7</v>
      </c>
      <c r="H7" s="8"/>
      <c r="I7" s="7" t="s">
        <v>8</v>
      </c>
    </row>
    <row r="8" spans="1:11" ht="16.5">
      <c r="A8" s="59" t="s">
        <v>51</v>
      </c>
      <c r="C8" s="60">
        <v>148124451</v>
      </c>
      <c r="D8" s="61"/>
      <c r="E8" s="62">
        <v>100</v>
      </c>
      <c r="G8" s="60">
        <v>137621303</v>
      </c>
      <c r="H8" s="61"/>
      <c r="I8" s="62">
        <f>G8/$G$8*100</f>
        <v>100</v>
      </c>
      <c r="J8" s="63"/>
      <c r="K8" s="63"/>
    </row>
    <row r="9" spans="3:11" ht="15.75">
      <c r="C9" s="62"/>
      <c r="D9" s="61"/>
      <c r="E9" s="62"/>
      <c r="G9" s="62"/>
      <c r="H9" s="61"/>
      <c r="I9" s="62"/>
      <c r="J9" s="63"/>
      <c r="K9" s="63"/>
    </row>
    <row r="10" spans="1:11" ht="16.5">
      <c r="A10" s="59" t="s">
        <v>52</v>
      </c>
      <c r="C10" s="64">
        <v>-94327990</v>
      </c>
      <c r="D10" s="61"/>
      <c r="E10" s="65">
        <f>C10/$C$8*100</f>
        <v>-63.681579484807685</v>
      </c>
      <c r="G10" s="64">
        <v>-89425614</v>
      </c>
      <c r="H10" s="61"/>
      <c r="I10" s="64">
        <f>G10/$G$8*100</f>
        <v>-64.97948504382349</v>
      </c>
      <c r="J10" s="63"/>
      <c r="K10" s="63"/>
    </row>
    <row r="11" spans="3:11" ht="15.75">
      <c r="C11" s="66"/>
      <c r="D11" s="61"/>
      <c r="E11" s="66"/>
      <c r="G11" s="66"/>
      <c r="H11" s="61"/>
      <c r="I11" s="66"/>
      <c r="J11" s="63"/>
      <c r="K11" s="63"/>
    </row>
    <row r="12" spans="1:11" ht="16.5">
      <c r="A12" s="59" t="s">
        <v>53</v>
      </c>
      <c r="C12" s="67">
        <f>SUM(C8:C11)</f>
        <v>53796461</v>
      </c>
      <c r="D12" s="61"/>
      <c r="E12" s="68">
        <f>SUM(E8:E11)</f>
        <v>36.318420515192315</v>
      </c>
      <c r="G12" s="67">
        <f>SUM(G8:G11)</f>
        <v>48195689</v>
      </c>
      <c r="H12" s="61"/>
      <c r="I12" s="68">
        <f>G12/$G$8*100</f>
        <v>35.02051495617652</v>
      </c>
      <c r="J12" s="63"/>
      <c r="K12" s="63"/>
    </row>
    <row r="13" spans="3:11" ht="15.75">
      <c r="C13" s="62"/>
      <c r="D13" s="61"/>
      <c r="E13" s="62"/>
      <c r="G13" s="62"/>
      <c r="H13" s="61"/>
      <c r="I13" s="62"/>
      <c r="J13" s="63"/>
      <c r="K13" s="63"/>
    </row>
    <row r="14" spans="1:11" ht="16.5">
      <c r="A14" s="59" t="s">
        <v>54</v>
      </c>
      <c r="C14" s="69">
        <v>-20604265</v>
      </c>
      <c r="D14" s="70"/>
      <c r="E14" s="69">
        <f>C14/$C$8*100</f>
        <v>-13.910103876098079</v>
      </c>
      <c r="F14" s="71"/>
      <c r="G14" s="72">
        <v>-19905896</v>
      </c>
      <c r="H14" s="70"/>
      <c r="I14" s="72">
        <f>G14/$G$8*100</f>
        <v>-14.464254854497344</v>
      </c>
      <c r="J14" s="63"/>
      <c r="K14" s="63"/>
    </row>
    <row r="15" spans="3:11" ht="15.75">
      <c r="C15" s="70"/>
      <c r="D15" s="70"/>
      <c r="E15" s="70"/>
      <c r="F15" s="71"/>
      <c r="G15" s="70"/>
      <c r="H15" s="70"/>
      <c r="I15" s="70"/>
      <c r="J15" s="63"/>
      <c r="K15" s="63"/>
    </row>
    <row r="16" spans="1:11" ht="16.5">
      <c r="A16" s="59" t="s">
        <v>55</v>
      </c>
      <c r="C16" s="73">
        <f>SUM(C12:C14)</f>
        <v>33192196</v>
      </c>
      <c r="D16" s="70"/>
      <c r="E16" s="74">
        <f>C16/$C$8*100</f>
        <v>22.408316639094245</v>
      </c>
      <c r="F16" s="71"/>
      <c r="G16" s="73">
        <f>SUM(G12:G14)</f>
        <v>28289793</v>
      </c>
      <c r="H16" s="70"/>
      <c r="I16" s="75">
        <f>G16/$G$8*100</f>
        <v>20.55626010167917</v>
      </c>
      <c r="J16" s="63"/>
      <c r="K16" s="63"/>
    </row>
    <row r="17" spans="3:11" ht="15.75">
      <c r="C17" s="70"/>
      <c r="D17" s="70"/>
      <c r="E17" s="70"/>
      <c r="F17" s="71"/>
      <c r="G17" s="70"/>
      <c r="H17" s="70"/>
      <c r="I17" s="70"/>
      <c r="J17" s="63"/>
      <c r="K17" s="63"/>
    </row>
    <row r="18" spans="1:11" ht="16.5">
      <c r="A18" s="59" t="s">
        <v>56</v>
      </c>
      <c r="C18" s="70"/>
      <c r="D18" s="70"/>
      <c r="E18" s="70"/>
      <c r="F18" s="71"/>
      <c r="G18" s="70"/>
      <c r="H18" s="70"/>
      <c r="I18" s="70"/>
      <c r="J18" s="63"/>
      <c r="K18" s="63"/>
    </row>
    <row r="19" spans="1:11" ht="16.5">
      <c r="A19" s="76" t="s">
        <v>57</v>
      </c>
      <c r="C19" s="67">
        <v>84415</v>
      </c>
      <c r="D19" s="70"/>
      <c r="E19" s="77" t="s">
        <v>58</v>
      </c>
      <c r="F19" s="71"/>
      <c r="G19" s="67">
        <v>80268</v>
      </c>
      <c r="H19" s="70"/>
      <c r="I19" s="78" t="s">
        <v>58</v>
      </c>
      <c r="J19" s="63"/>
      <c r="K19" s="63"/>
    </row>
    <row r="20" spans="1:11" ht="16.5">
      <c r="A20" s="79" t="s">
        <v>59</v>
      </c>
      <c r="C20" s="80">
        <f>SUM(C19:C19)</f>
        <v>84415</v>
      </c>
      <c r="D20" s="70"/>
      <c r="E20" s="81" t="s">
        <v>58</v>
      </c>
      <c r="F20" s="71"/>
      <c r="G20" s="80">
        <f>SUM(G19:G19)</f>
        <v>80268</v>
      </c>
      <c r="H20" s="70"/>
      <c r="I20" s="82" t="s">
        <v>58</v>
      </c>
      <c r="J20" s="63"/>
      <c r="K20" s="63"/>
    </row>
    <row r="21" spans="3:11" ht="15.75">
      <c r="C21" s="83"/>
      <c r="D21" s="83"/>
      <c r="E21" s="83"/>
      <c r="F21" s="71"/>
      <c r="G21" s="83"/>
      <c r="H21" s="83"/>
      <c r="I21" s="83"/>
      <c r="J21" s="63"/>
      <c r="K21" s="63"/>
    </row>
    <row r="22" spans="1:11" ht="16.5" hidden="1">
      <c r="A22" s="59" t="s">
        <v>60</v>
      </c>
      <c r="C22" s="83"/>
      <c r="D22" s="83"/>
      <c r="E22" s="83"/>
      <c r="F22" s="71"/>
      <c r="G22" s="83"/>
      <c r="H22" s="83"/>
      <c r="I22" s="83"/>
      <c r="J22" s="63"/>
      <c r="K22" s="63"/>
    </row>
    <row r="23" spans="1:11" ht="16.5" hidden="1">
      <c r="A23" s="76" t="s">
        <v>61</v>
      </c>
      <c r="C23" s="84" t="s">
        <v>58</v>
      </c>
      <c r="D23" s="85"/>
      <c r="E23" s="85" t="s">
        <v>58</v>
      </c>
      <c r="F23" s="86"/>
      <c r="G23" s="87">
        <v>0</v>
      </c>
      <c r="H23" s="83"/>
      <c r="I23" s="88" t="s">
        <v>58</v>
      </c>
      <c r="J23" s="63"/>
      <c r="K23" s="63"/>
    </row>
    <row r="24" spans="1:11" ht="16.5" hidden="1">
      <c r="A24" s="76" t="s">
        <v>62</v>
      </c>
      <c r="C24" s="85"/>
      <c r="D24" s="85"/>
      <c r="E24" s="85"/>
      <c r="F24" s="86"/>
      <c r="G24" s="85"/>
      <c r="H24" s="83"/>
      <c r="I24" s="83"/>
      <c r="J24" s="63"/>
      <c r="K24" s="63"/>
    </row>
    <row r="25" spans="1:11" ht="16.5" hidden="1">
      <c r="A25" s="79" t="s">
        <v>63</v>
      </c>
      <c r="C25" s="89" t="s">
        <v>58</v>
      </c>
      <c r="D25" s="88"/>
      <c r="E25" s="90" t="s">
        <v>58</v>
      </c>
      <c r="F25" s="71"/>
      <c r="G25" s="91">
        <v>0</v>
      </c>
      <c r="H25" s="88"/>
      <c r="I25" s="90" t="s">
        <v>58</v>
      </c>
      <c r="J25" s="63"/>
      <c r="K25" s="63"/>
    </row>
    <row r="26" spans="3:11" ht="15.75" hidden="1">
      <c r="C26" s="83"/>
      <c r="D26" s="83"/>
      <c r="E26" s="83"/>
      <c r="F26" s="71"/>
      <c r="G26" s="83"/>
      <c r="H26" s="83"/>
      <c r="I26" s="83"/>
      <c r="J26" s="63"/>
      <c r="K26" s="63"/>
    </row>
    <row r="27" spans="1:11" ht="16.5">
      <c r="A27" s="59" t="s">
        <v>64</v>
      </c>
      <c r="C27" s="67">
        <f>C16+C20</f>
        <v>33276611</v>
      </c>
      <c r="D27" s="70"/>
      <c r="E27" s="92">
        <f>C27/$C$8*100</f>
        <v>22.46530587985099</v>
      </c>
      <c r="F27" s="71"/>
      <c r="G27" s="67">
        <f>G16+G20-G25</f>
        <v>28370061</v>
      </c>
      <c r="H27" s="70"/>
      <c r="I27" s="78">
        <f>G27/$G$8*100</f>
        <v>20.6145853741844</v>
      </c>
      <c r="J27" s="63"/>
      <c r="K27" s="63"/>
    </row>
    <row r="28" spans="3:11" ht="15.75">
      <c r="C28" s="70"/>
      <c r="D28" s="70"/>
      <c r="E28" s="70"/>
      <c r="F28" s="71"/>
      <c r="G28" s="70"/>
      <c r="H28" s="70"/>
      <c r="I28" s="70"/>
      <c r="J28" s="63"/>
      <c r="K28" s="63"/>
    </row>
    <row r="29" spans="1:11" ht="16.5">
      <c r="A29" s="59" t="s">
        <v>65</v>
      </c>
      <c r="C29" s="69">
        <v>-5628696</v>
      </c>
      <c r="D29" s="70"/>
      <c r="E29" s="69">
        <f>C29/$C$8*100</f>
        <v>-3.7999776282715136</v>
      </c>
      <c r="F29" s="71"/>
      <c r="G29" s="72">
        <v>-4851567</v>
      </c>
      <c r="H29" s="70"/>
      <c r="I29" s="72">
        <f>G29/$G$8*100</f>
        <v>-3.5253023291023484</v>
      </c>
      <c r="J29" s="63"/>
      <c r="K29" s="63"/>
    </row>
    <row r="30" spans="3:11" ht="15.75">
      <c r="C30" s="70"/>
      <c r="D30" s="70"/>
      <c r="E30" s="70"/>
      <c r="F30" s="93"/>
      <c r="G30" s="70"/>
      <c r="H30" s="70"/>
      <c r="I30" s="70"/>
      <c r="K30" s="94"/>
    </row>
    <row r="31" spans="1:11" ht="16.5">
      <c r="A31" s="59" t="s">
        <v>66</v>
      </c>
      <c r="C31" s="95">
        <f>SUM(C27:C29)</f>
        <v>27647915</v>
      </c>
      <c r="D31" s="96"/>
      <c r="E31" s="65">
        <f>C31/$C$8*100-1</f>
        <v>17.665328251579478</v>
      </c>
      <c r="F31" s="93"/>
      <c r="G31" s="95">
        <f>SUM(G27:G29)</f>
        <v>23518494</v>
      </c>
      <c r="H31" s="96"/>
      <c r="I31" s="77">
        <v>17.29360808689308</v>
      </c>
      <c r="J31" s="63"/>
      <c r="K31" s="63"/>
    </row>
    <row r="33" spans="1:9" ht="16.5">
      <c r="A33" s="59" t="s">
        <v>67</v>
      </c>
      <c r="C33" s="73" t="s">
        <v>14</v>
      </c>
      <c r="D33" s="85"/>
      <c r="E33" s="75" t="s">
        <v>14</v>
      </c>
      <c r="F33" s="86"/>
      <c r="G33" s="97" t="s">
        <v>14</v>
      </c>
      <c r="H33" s="83"/>
      <c r="I33" s="98" t="s">
        <v>14</v>
      </c>
    </row>
    <row r="35" spans="1:9" ht="17.25" thickBot="1">
      <c r="A35" s="59" t="s">
        <v>68</v>
      </c>
      <c r="C35" s="44">
        <f>SUM(C31)</f>
        <v>27647915</v>
      </c>
      <c r="E35" s="99">
        <f>SUM(E31:E34)</f>
        <v>17.665328251579478</v>
      </c>
      <c r="G35" s="44">
        <f>SUM(G31:G34)</f>
        <v>23518494</v>
      </c>
      <c r="I35" s="99">
        <f>SUM(I31:I34)</f>
        <v>17.29360808689308</v>
      </c>
    </row>
    <row r="36" ht="16.5" thickTop="1"/>
    <row r="38" spans="3:9" ht="16.5">
      <c r="C38" s="112" t="str">
        <f>C6</f>
        <v>一○五年前二季</v>
      </c>
      <c r="D38" s="112"/>
      <c r="E38" s="112"/>
      <c r="F38" s="57"/>
      <c r="G38" s="112" t="str">
        <f>G6</f>
        <v>一○四年前二季</v>
      </c>
      <c r="H38" s="112"/>
      <c r="I38" s="112"/>
    </row>
    <row r="39" spans="3:9" ht="16.5">
      <c r="C39" s="100" t="s">
        <v>69</v>
      </c>
      <c r="D39" s="101"/>
      <c r="E39" s="100" t="s">
        <v>70</v>
      </c>
      <c r="F39"/>
      <c r="G39" s="100" t="s">
        <v>69</v>
      </c>
      <c r="H39" s="101"/>
      <c r="I39" s="100" t="s">
        <v>70</v>
      </c>
    </row>
    <row r="40" ht="16.5">
      <c r="A40" s="59" t="s">
        <v>71</v>
      </c>
    </row>
    <row r="41" spans="1:9" ht="17.25" thickBot="1">
      <c r="A41" s="102" t="s">
        <v>72</v>
      </c>
      <c r="C41" s="103">
        <f>C27/600000</f>
        <v>55.461018333333335</v>
      </c>
      <c r="D41" s="14"/>
      <c r="E41" s="104">
        <f>C35/600000</f>
        <v>46.079858333333334</v>
      </c>
      <c r="F41" s="14"/>
      <c r="G41" s="103">
        <f>G27/600000</f>
        <v>47.283435</v>
      </c>
      <c r="H41" s="14"/>
      <c r="I41" s="104">
        <f>G35/600000</f>
        <v>39.19749</v>
      </c>
    </row>
    <row r="42" ht="17.25" thickTop="1">
      <c r="A42" s="47"/>
    </row>
    <row r="43" ht="16.5">
      <c r="A43" s="47"/>
    </row>
    <row r="44" ht="16.5">
      <c r="A44" s="47"/>
    </row>
    <row r="45" ht="16.5">
      <c r="A45" s="47"/>
    </row>
    <row r="46" ht="16.5">
      <c r="A46" s="47"/>
    </row>
    <row r="47" ht="16.5">
      <c r="A47" s="47"/>
    </row>
    <row r="48" ht="16.5">
      <c r="A48" s="47"/>
    </row>
    <row r="50" spans="1:7" ht="21">
      <c r="A50" s="105" t="s">
        <v>73</v>
      </c>
      <c r="B50" s="105"/>
      <c r="C50" s="105" t="s">
        <v>74</v>
      </c>
      <c r="D50" s="105"/>
      <c r="E50" s="105"/>
      <c r="F50" s="105"/>
      <c r="G50" s="105" t="s">
        <v>75</v>
      </c>
    </row>
    <row r="59" spans="1:7" ht="16.5" hidden="1">
      <c r="A59" s="54" t="str">
        <f>'BS-中'!A37</f>
        <v>負責人：陳忠誼</v>
      </c>
      <c r="C59" s="53" t="str">
        <f>'BS-中'!G37</f>
        <v>經理人：簡義仁</v>
      </c>
      <c r="G59" s="53" t="str">
        <f>'BS-中'!K37</f>
        <v>主辦會計：蔡文英</v>
      </c>
    </row>
    <row r="363" ht="15.75">
      <c r="A363" s="106"/>
    </row>
    <row r="364" ht="15.75">
      <c r="A364" s="107"/>
    </row>
    <row r="365" ht="15.75">
      <c r="A365" s="106"/>
    </row>
    <row r="367" ht="15.75">
      <c r="A367" s="106"/>
    </row>
    <row r="368" ht="15.75">
      <c r="A368" s="107"/>
    </row>
    <row r="369" ht="15.75">
      <c r="A369" s="106"/>
    </row>
    <row r="371" ht="15.75">
      <c r="A371" s="106"/>
    </row>
    <row r="372" ht="15.75">
      <c r="A372" s="107"/>
    </row>
    <row r="373" ht="15.75">
      <c r="A373" s="106"/>
    </row>
    <row r="407" ht="15.75">
      <c r="A407" s="106"/>
    </row>
    <row r="408" ht="15.75">
      <c r="A408" s="107"/>
    </row>
    <row r="409" ht="15.75">
      <c r="A409" s="107"/>
    </row>
    <row r="410" ht="15.75">
      <c r="A410" s="107"/>
    </row>
    <row r="411" ht="15.75">
      <c r="A411" s="106"/>
    </row>
    <row r="412" ht="15.75">
      <c r="A412" s="106"/>
    </row>
    <row r="413" ht="15.75">
      <c r="A413" s="106"/>
    </row>
    <row r="414" ht="15.75">
      <c r="A414" s="106"/>
    </row>
    <row r="415" ht="15.75">
      <c r="A415" s="107"/>
    </row>
    <row r="416" ht="15.75">
      <c r="A416" s="107"/>
    </row>
    <row r="417" ht="15.75">
      <c r="A417" s="107"/>
    </row>
    <row r="418" ht="15.75">
      <c r="A418" s="106"/>
    </row>
    <row r="419" ht="15.75">
      <c r="A419" s="106"/>
    </row>
    <row r="609" ht="15.75">
      <c r="A609" s="106"/>
    </row>
  </sheetData>
  <sheetProtection/>
  <mergeCells count="8">
    <mergeCell ref="C38:E38"/>
    <mergeCell ref="G38:I38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2016-08-23T02:21:47Z</dcterms:created>
  <dcterms:modified xsi:type="dcterms:W3CDTF">2016-09-01T07:29:33Z</dcterms:modified>
  <cp:category/>
  <cp:version/>
  <cp:contentType/>
  <cp:contentStatus/>
</cp:coreProperties>
</file>